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我的雲端硬碟\媒體圖書館\計算功能規劃\"/>
    </mc:Choice>
  </mc:AlternateContent>
  <xr:revisionPtr revIDLastSave="0" documentId="13_ncr:1_{2DFC388D-59D8-4F9D-AB81-81FB107C7CD7}" xr6:coauthVersionLast="47" xr6:coauthVersionMax="47" xr10:uidLastSave="{00000000-0000-0000-0000-000000000000}"/>
  <bookViews>
    <workbookView xWindow="16530" yWindow="60" windowWidth="12270" windowHeight="13995" xr2:uid="{F83D1AD6-8516-42EF-A9AB-A28850DF982F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4" i="1"/>
  <c r="C6" i="1" s="1"/>
  <c r="C9" i="1" l="1"/>
  <c r="C7" i="1"/>
  <c r="C5" i="1"/>
  <c r="C14" i="1" l="1"/>
  <c r="C8" i="1"/>
  <c r="C12" i="1"/>
  <c r="C10" i="1"/>
  <c r="C11" i="1" l="1"/>
  <c r="C13" i="1"/>
</calcChain>
</file>

<file path=xl/sharedStrings.xml><?xml version="1.0" encoding="utf-8"?>
<sst xmlns="http://schemas.openxmlformats.org/spreadsheetml/2006/main" count="49" uniqueCount="47">
  <si>
    <t>輸入參數</t>
    <phoneticPr fontId="1" type="noConversion"/>
  </si>
  <si>
    <t>流量</t>
    <phoneticPr fontId="1" type="noConversion"/>
  </si>
  <si>
    <t>揚程</t>
    <phoneticPr fontId="1" type="noConversion"/>
  </si>
  <si>
    <t>轉速</t>
    <phoneticPr fontId="1" type="noConversion"/>
  </si>
  <si>
    <t>Lpm</t>
    <phoneticPr fontId="1" type="noConversion"/>
  </si>
  <si>
    <t>m</t>
    <phoneticPr fontId="1" type="noConversion"/>
  </si>
  <si>
    <t>rpm</t>
    <phoneticPr fontId="1" type="noConversion"/>
  </si>
  <si>
    <t>比速率
計算</t>
    <phoneticPr fontId="1" type="noConversion"/>
  </si>
  <si>
    <t>Ns-cmm</t>
    <phoneticPr fontId="1" type="noConversion"/>
  </si>
  <si>
    <t>Ns-cms</t>
    <phoneticPr fontId="1" type="noConversion"/>
  </si>
  <si>
    <t>Ns-cms-china</t>
    <phoneticPr fontId="1" type="noConversion"/>
  </si>
  <si>
    <t>流量換算</t>
    <phoneticPr fontId="1" type="noConversion"/>
  </si>
  <si>
    <t>cms</t>
    <phoneticPr fontId="1" type="noConversion"/>
  </si>
  <si>
    <t>cmm</t>
    <phoneticPr fontId="1" type="noConversion"/>
  </si>
  <si>
    <t>cmh</t>
    <phoneticPr fontId="1" type="noConversion"/>
  </si>
  <si>
    <t>cmd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</si>
  <si>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</si>
  <si>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</si>
  <si>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</si>
  <si>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</si>
  <si>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Q5</t>
    <phoneticPr fontId="1" type="noConversion"/>
  </si>
  <si>
    <t>流功計算</t>
    <phoneticPr fontId="1" type="noConversion"/>
  </si>
  <si>
    <t>fluidpower</t>
    <phoneticPr fontId="1" type="noConversion"/>
  </si>
  <si>
    <t>kW</t>
    <phoneticPr fontId="1" type="noConversion"/>
  </si>
  <si>
    <t>效率計算
%</t>
    <phoneticPr fontId="1" type="noConversion"/>
  </si>
  <si>
    <t>x</t>
    <phoneticPr fontId="1" type="noConversion"/>
  </si>
  <si>
    <t>y</t>
    <phoneticPr fontId="1" type="noConversion"/>
  </si>
  <si>
    <t>機型</t>
  </si>
  <si>
    <t>C40值</t>
  </si>
  <si>
    <t>C80值</t>
  </si>
  <si>
    <t>ESOB-1750</t>
  </si>
  <si>
    <t>ESOB-3550</t>
  </si>
  <si>
    <t>ESCC-1750</t>
  </si>
  <si>
    <t>ESCC-3550</t>
  </si>
  <si>
    <t>ESCCI-1750</t>
  </si>
  <si>
    <t>ESCCI-3550</t>
  </si>
  <si>
    <t>MS-1750</t>
  </si>
  <si>
    <t>MS-3550</t>
  </si>
  <si>
    <t>MSS-3550</t>
  </si>
  <si>
    <t>C40</t>
    <phoneticPr fontId="1" type="noConversion"/>
  </si>
  <si>
    <t>C80</t>
    <phoneticPr fontId="1" type="noConversion"/>
  </si>
  <si>
    <t>Eff-eu-pumpC40</t>
    <phoneticPr fontId="1" type="noConversion"/>
  </si>
  <si>
    <t>Eff-eu-pumpC41</t>
  </si>
  <si>
    <t>hp</t>
    <phoneticPr fontId="1" type="noConversion"/>
  </si>
  <si>
    <t>shaftpowerKWC40</t>
    <phoneticPr fontId="1" type="noConversion"/>
  </si>
  <si>
    <t>shaftpowerhpC40</t>
    <phoneticPr fontId="1" type="noConversion"/>
  </si>
  <si>
    <t>軸功計算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</si>
</sst>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_ 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right" vertical="center" wrapText="1" readingOrder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16993</xdr:colOff>
      <xdr:row>13</xdr:row>
      <xdr:rowOff>47624</xdr:rowOff>
    </xdr:from>
    <xdr:to>
      <xdr:col>11</xdr:col>
      <xdr:colOff>235535</xdr:colOff>
      <xdr:row>18</xdr:row>
      <xdr:rowOff>20604</xdr:rowOff>
    </xdr:to>
    <xdr:grpSp>
      <xdr:nvGrpSpPr>
        <xdr:cNvPr id="8" name="群組 7">
          <a:extLst>
            <a:ext uri="{FF2B5EF4-FFF2-40B4-BE49-F238E27FC236}">
              <a16:creationId xmlns:a16="http://schemas.microsoft.com/office/drawing/2014/main" id="{4C44772A-F458-15F3-E3E8-9A71242F9CC4}"/>
            </a:ext>
          </a:extLst>
        </xdr:cNvPr>
        <xdr:cNvGrpSpPr/>
      </xdr:nvGrpSpPr>
      <xdr:grpSpPr>
        <a:xfrm>
          <a:off x="2560168" y="3076574"/>
          <a:ext cx="6066892" cy="1020730"/>
          <a:chOff x="3945648" y="3223010"/>
          <a:chExt cx="5703802" cy="69534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" name="文字方塊 74">
                <a:extLst>
                  <a:ext uri="{FF2B5EF4-FFF2-40B4-BE49-F238E27FC236}">
                    <a16:creationId xmlns:a16="http://schemas.microsoft.com/office/drawing/2014/main" id="{6E7E2828-8CFD-5E32-13C6-2DE400DE0434}"/>
                  </a:ext>
                </a:extLst>
              </xdr:cNvPr>
              <xdr:cNvSpPr txBox="1"/>
            </xdr:nvSpPr>
            <xdr:spPr>
              <a:xfrm>
                <a:off x="4034436" y="3223010"/>
                <a:ext cx="5615014" cy="646331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TW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altLang="zh-TW" i="1">
                          <a:latin typeface="Cambria Math" panose="02040503050406030204" pitchFamily="18" charset="0"/>
                        </a:rPr>
                        <m:t>𝑒𝑓𝑓</m:t>
                      </m:r>
                      <m:r>
                        <a:rPr lang="en-US" altLang="zh-TW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en-US" altLang="zh-TW" i="1">
                          <a:latin typeface="Cambria Math" panose="02040503050406030204" pitchFamily="18" charset="0"/>
                        </a:rPr>
                        <m:t>𝑒𝑢</m:t>
                      </m:r>
                      <m:r>
                        <a:rPr lang="en-US" altLang="zh-TW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en-US" altLang="zh-TW" i="1">
                          <a:latin typeface="Cambria Math" panose="02040503050406030204" pitchFamily="18" charset="0"/>
                        </a:rPr>
                        <m:t>𝑝𝑢𝑚𝑝</m:t>
                      </m:r>
                      <m:r>
                        <a:rPr lang="zh-TW" altLang="en-US" i="1">
                          <a:latin typeface="Cambria Math" panose="02040503050406030204" pitchFamily="18" charset="0"/>
                        </a:rPr>
                        <m:t>：</m:t>
                      </m:r>
                    </m:oMath>
                  </m:oMathPara>
                </a14:m>
                <a:endParaRPr lang="en-US" altLang="zh-TW" i="1">
                  <a:latin typeface="Cambria Math" panose="020405030504060302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m:rPr>
                          <m:nor/>
                        </m:rPr>
                        <a:rPr lang="en-US" altLang="zh-TW" b="0" i="0"/>
                        <m:t>(</m:t>
                      </m:r>
                      <m:r>
                        <m:rPr>
                          <m:nor/>
                        </m:rPr>
                        <a:rPr lang="en-US" altLang="zh-TW"/>
                        <m:t>88.59</m:t>
                      </m:r>
                      <m:r>
                        <m:rPr>
                          <m:nor/>
                        </m:rPr>
                        <a:rPr lang="en-US" altLang="zh-TW" b="0" i="0"/>
                        <m:t>x</m:t>
                      </m:r>
                      <m:r>
                        <m:rPr>
                          <m:nor/>
                        </m:rPr>
                        <a:rPr lang="en-US" altLang="zh-TW" b="0" i="0"/>
                        <m:t>+13.46</m:t>
                      </m:r>
                      <m:r>
                        <m:rPr>
                          <m:nor/>
                        </m:rPr>
                        <a:rPr lang="en-US" altLang="zh-TW" b="0" i="0"/>
                        <m:t>y</m:t>
                      </m:r>
                      <m:r>
                        <m:rPr>
                          <m:nor/>
                        </m:rPr>
                        <a:rPr lang="en-US" altLang="zh-TW" b="0" i="0"/>
                        <m:t>−11.48</m:t>
                      </m:r>
                      <m:sSup>
                        <m:sSupPr>
                          <m:ctrlPr>
                            <a:rPr lang="en-US" altLang="zh-TW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n-US" altLang="zh-TW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p>
                          <m:r>
                            <a:rPr lang="en-US" altLang="zh-TW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−0.85</m:t>
                      </m:r>
                      <m:sSup>
                        <m:sSupPr>
                          <m:ctrlPr>
                            <a:rPr lang="en-US" altLang="zh-TW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n-US" altLang="zh-TW" b="0" i="1">
                              <a:latin typeface="Cambria Math" panose="02040503050406030204" pitchFamily="18" charset="0"/>
                            </a:rPr>
                            <m:t>𝑦</m:t>
                          </m:r>
                        </m:e>
                        <m:sup>
                          <m:r>
                            <a:rPr lang="en-US" altLang="zh-TW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−0.38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𝑥𝑦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𝐶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)/100</m:t>
                      </m:r>
                    </m:oMath>
                  </m:oMathPara>
                </a14:m>
                <a:endParaRPr lang="en-US" altLang="zh-TW"/>
              </a:p>
            </xdr:txBody>
          </xdr:sp>
        </mc:Choice>
        <mc:Fallback>
          <xdr:sp macro="" textlink="">
            <xdr:nvSpPr>
              <xdr:cNvPr id="10" name="文字方塊 74">
                <a:extLst>
                  <a:ext uri="{FF2B5EF4-FFF2-40B4-BE49-F238E27FC236}">
                    <a16:creationId xmlns:a16="http://schemas.microsoft.com/office/drawing/2014/main" id="{6E7E2828-8CFD-5E32-13C6-2DE400DE0434}"/>
                  </a:ext>
                </a:extLst>
              </xdr:cNvPr>
              <xdr:cNvSpPr txBox="1"/>
            </xdr:nvSpPr>
            <xdr:spPr>
              <a:xfrm>
                <a:off x="4034436" y="3223010"/>
                <a:ext cx="5615014" cy="646331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TW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en-US" altLang="zh-TW" i="0">
                    <a:latin typeface="Cambria Math" panose="02040503050406030204" pitchFamily="18" charset="0"/>
                  </a:rPr>
                  <a:t>𝑒𝑓𝑓−𝑒𝑢−𝑝𝑢𝑚𝑝</a:t>
                </a:r>
                <a:r>
                  <a:rPr lang="zh-TW" altLang="en-US" i="0">
                    <a:latin typeface="Cambria Math" panose="02040503050406030204" pitchFamily="18" charset="0"/>
                  </a:rPr>
                  <a:t>：</a:t>
                </a:r>
                <a:endParaRPr lang="en-US" altLang="zh-TW" i="1">
                  <a:latin typeface="Cambria Math" panose="02040503050406030204" pitchFamily="18" charset="0"/>
                </a:endParaRPr>
              </a:p>
              <a:p>
                <a:pPr/>
                <a:r>
                  <a:rPr lang="en-US" altLang="zh-TW" b="0" i="0">
                    <a:latin typeface="Cambria Math" panose="02040503050406030204" pitchFamily="18" charset="0"/>
                  </a:rPr>
                  <a:t>"(</a:t>
                </a:r>
                <a:r>
                  <a:rPr lang="en-US" altLang="zh-TW" i="0">
                    <a:latin typeface="Cambria Math" panose="02040503050406030204" pitchFamily="18" charset="0"/>
                  </a:rPr>
                  <a:t>88.59</a:t>
                </a:r>
                <a:r>
                  <a:rPr lang="en-US" altLang="zh-TW" b="0" i="0">
                    <a:latin typeface="Cambria Math" panose="02040503050406030204" pitchFamily="18" charset="0"/>
                  </a:rPr>
                  <a:t>x+13.46y−11.48" 𝑥^2−0.85𝑦^2−0.38𝑥𝑦−𝐶)/100</a:t>
                </a:r>
                <a:endParaRPr lang="en-US" altLang="zh-TW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" name="文字方塊 76">
                <a:extLst>
                  <a:ext uri="{FF2B5EF4-FFF2-40B4-BE49-F238E27FC236}">
                    <a16:creationId xmlns:a16="http://schemas.microsoft.com/office/drawing/2014/main" id="{566335A1-CD3F-138B-8303-C775FE6490F4}"/>
                  </a:ext>
                </a:extLst>
              </xdr:cNvPr>
              <xdr:cNvSpPr txBox="1"/>
            </xdr:nvSpPr>
            <xdr:spPr>
              <a:xfrm>
                <a:off x="3945648" y="3640714"/>
                <a:ext cx="2901971" cy="276999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zh-TW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𝑥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m:rPr>
                          <m:sty m:val="p"/>
                        </m:rPr>
                        <a:rPr lang="en-US" altLang="zh-TW" b="0" i="0">
                          <a:latin typeface="Cambria Math" panose="02040503050406030204" pitchFamily="18" charset="0"/>
                        </a:rPr>
                        <m:t>ln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⁡(</m:t>
                      </m:r>
                      <m:r>
                        <m:rPr>
                          <m:nor/>
                        </m:rPr>
                        <a:rPr lang="en-US" altLang="zh-TW"/>
                        <m:t>Ns</m:t>
                      </m:r>
                      <m:r>
                        <m:rPr>
                          <m:nor/>
                        </m:rPr>
                        <a:rPr lang="en-US" altLang="zh-TW"/>
                        <m:t>−</m:t>
                      </m:r>
                      <m:r>
                        <m:rPr>
                          <m:nor/>
                        </m:rPr>
                        <a:rPr lang="en-US" altLang="zh-TW"/>
                        <m:t>eu</m:t>
                      </m:r>
                      <m:r>
                        <m:rPr>
                          <m:nor/>
                        </m:rPr>
                        <a:rPr lang="en-US" altLang="zh-TW"/>
                        <m:t>−</m:t>
                      </m:r>
                      <m:r>
                        <m:rPr>
                          <m:nor/>
                        </m:rPr>
                        <a:rPr lang="en-US" altLang="zh-TW"/>
                        <m:t>cms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)</m:t>
                      </m:r>
                    </m:oMath>
                  </m:oMathPara>
                </a14:m>
                <a:endParaRPr lang="zh-TW" altLang="en-US"/>
              </a:p>
            </xdr:txBody>
          </xdr:sp>
        </mc:Choice>
        <mc:Fallback>
          <xdr:sp macro="" textlink="">
            <xdr:nvSpPr>
              <xdr:cNvPr id="11" name="文字方塊 76">
                <a:extLst>
                  <a:ext uri="{FF2B5EF4-FFF2-40B4-BE49-F238E27FC236}">
                    <a16:creationId xmlns:a16="http://schemas.microsoft.com/office/drawing/2014/main" id="{566335A1-CD3F-138B-8303-C775FE6490F4}"/>
                  </a:ext>
                </a:extLst>
              </xdr:cNvPr>
              <xdr:cNvSpPr txBox="1"/>
            </xdr:nvSpPr>
            <xdr:spPr>
              <a:xfrm>
                <a:off x="3945648" y="3640714"/>
                <a:ext cx="2901971" cy="276999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zh-TW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en-US" altLang="zh-TW" b="0" i="0">
                    <a:latin typeface="Cambria Math" panose="02040503050406030204" pitchFamily="18" charset="0"/>
                  </a:rPr>
                  <a:t>𝑥=ln⁡("</a:t>
                </a:r>
                <a:r>
                  <a:rPr lang="en-US" altLang="zh-TW" i="0">
                    <a:latin typeface="Cambria Math" panose="02040503050406030204" pitchFamily="18" charset="0"/>
                  </a:rPr>
                  <a:t>Ns−eu−cms</a:t>
                </a:r>
                <a:r>
                  <a:rPr lang="en-US" altLang="zh-TW" b="0" i="0">
                    <a:latin typeface="Cambria Math" panose="02040503050406030204" pitchFamily="18" charset="0"/>
                  </a:rPr>
                  <a:t>")</a:t>
                </a:r>
                <a:endParaRPr lang="zh-TW" altLang="en-US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" name="文字方塊 77">
                <a:extLst>
                  <a:ext uri="{FF2B5EF4-FFF2-40B4-BE49-F238E27FC236}">
                    <a16:creationId xmlns:a16="http://schemas.microsoft.com/office/drawing/2014/main" id="{66DF4AB8-2DB6-315E-DEEF-05E544816314}"/>
                  </a:ext>
                </a:extLst>
              </xdr:cNvPr>
              <xdr:cNvSpPr txBox="1"/>
            </xdr:nvSpPr>
            <xdr:spPr>
              <a:xfrm>
                <a:off x="5751274" y="3633979"/>
                <a:ext cx="2901971" cy="284373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zh-TW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𝑦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m:rPr>
                          <m:sty m:val="p"/>
                        </m:rPr>
                        <a:rPr lang="en-US" altLang="zh-TW" b="0" i="0">
                          <a:latin typeface="Cambria Math" panose="02040503050406030204" pitchFamily="18" charset="0"/>
                        </a:rPr>
                        <m:t>ln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⁡(</m:t>
                      </m:r>
                      <m:r>
                        <m:rPr>
                          <m:nor/>
                        </m:rPr>
                        <a:rPr lang="en-US" altLang="zh-TW"/>
                        <m:t>Q</m:t>
                      </m:r>
                      <m:r>
                        <a:rPr lang="en-US" altLang="zh-TW" b="0" i="1">
                          <a:latin typeface="Cambria Math" panose="02040503050406030204" pitchFamily="18" charset="0"/>
                        </a:rPr>
                        <m:t>4)</m:t>
                      </m:r>
                    </m:oMath>
                  </m:oMathPara>
                </a14:m>
                <a:endParaRPr lang="zh-TW" altLang="en-US"/>
              </a:p>
            </xdr:txBody>
          </xdr:sp>
        </mc:Choice>
        <mc:Fallback>
          <xdr:sp macro="" textlink="">
            <xdr:nvSpPr>
              <xdr:cNvPr id="12" name="文字方塊 77">
                <a:extLst>
                  <a:ext uri="{FF2B5EF4-FFF2-40B4-BE49-F238E27FC236}">
                    <a16:creationId xmlns:a16="http://schemas.microsoft.com/office/drawing/2014/main" id="{66DF4AB8-2DB6-315E-DEEF-05E544816314}"/>
                  </a:ext>
                </a:extLst>
              </xdr:cNvPr>
              <xdr:cNvSpPr txBox="1"/>
            </xdr:nvSpPr>
            <xdr:spPr>
              <a:xfrm>
                <a:off x="5751274" y="3633979"/>
                <a:ext cx="2901971" cy="284373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zh-TW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en-US" altLang="zh-TW" b="0" i="0">
                    <a:latin typeface="Cambria Math" panose="02040503050406030204" pitchFamily="18" charset="0"/>
                  </a:rPr>
                  <a:t>𝑦=ln⁡("</a:t>
                </a:r>
                <a:r>
                  <a:rPr lang="en-US" altLang="zh-TW" i="0">
                    <a:latin typeface="Cambria Math" panose="02040503050406030204" pitchFamily="18" charset="0"/>
                  </a:rPr>
                  <a:t>Q</a:t>
                </a:r>
                <a:r>
                  <a:rPr lang="en-US" altLang="zh-TW" b="0" i="0">
                    <a:latin typeface="Cambria Math" panose="02040503050406030204" pitchFamily="18" charset="0"/>
                  </a:rPr>
                  <a:t>" 4)</a:t>
                </a:r>
                <a:endParaRPr lang="zh-TW" altLang="en-US"/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C70E-95AF-4E9B-B46D-EE1C2D84A52D}">
  <dimension ref="A1:H20"/>
  <sheetViews>
    <sheetView tabSelected="1" workbookViewId="0">
      <selection activeCell="D22" sqref="D22"/>
    </sheetView>
  </sheetViews>
  <sheetFormatPr defaultRowHeight="16.5" x14ac:dyDescent="0.25"/>
  <cols>
    <col min="1" max="1" width="9" style="1"/>
    <col min="2" max="2" width="15.375" style="1" customWidth="1"/>
    <col min="3" max="4" width="9" style="1"/>
    <col min="6" max="6" width="13.75" customWidth="1"/>
  </cols>
  <sheetData>
    <row r="1" spans="1:8" ht="17.25" thickBot="1" x14ac:dyDescent="0.3">
      <c r="A1" s="2" t="s">
        <v>0</v>
      </c>
      <c r="B1" s="1" t="s">
        <v>1</v>
      </c>
      <c r="C1" s="1">
        <v>500</v>
      </c>
      <c r="D1" s="1" t="s">
        <v>4</v>
      </c>
    </row>
    <row r="2" spans="1:8" ht="18.75" thickTop="1" thickBot="1" x14ac:dyDescent="0.3">
      <c r="A2" s="2"/>
      <c r="B2" s="1" t="s">
        <v>2</v>
      </c>
      <c r="C2" s="1">
        <v>20</v>
      </c>
      <c r="D2" s="1" t="s">
        <v>5</v>
      </c>
      <c r="F2" s="7" t="s">
        <v>27</v>
      </c>
      <c r="G2" s="7" t="s">
        <v>28</v>
      </c>
      <c r="H2" s="7" t="s">
        <v>29</v>
      </c>
    </row>
    <row r="3" spans="1:8" ht="18.75" thickTop="1" thickBot="1" x14ac:dyDescent="0.3">
      <c r="A3" s="2"/>
      <c r="B3" s="1" t="s">
        <v>3</v>
      </c>
      <c r="C3" s="1">
        <v>1750</v>
      </c>
      <c r="D3" s="1" t="s">
        <v>6</v>
      </c>
      <c r="F3" s="8" t="s">
        <v>30</v>
      </c>
      <c r="G3" s="9">
        <v>128.07</v>
      </c>
      <c r="H3" s="9">
        <v>122.94</v>
      </c>
    </row>
    <row r="4" spans="1:8" ht="18.75" thickTop="1" thickBot="1" x14ac:dyDescent="0.3">
      <c r="A4" s="2" t="s">
        <v>11</v>
      </c>
      <c r="B4" s="1" t="s">
        <v>16</v>
      </c>
      <c r="C4" s="1">
        <f>C1</f>
        <v>500</v>
      </c>
      <c r="D4" s="1" t="s">
        <v>4</v>
      </c>
      <c r="F4" s="8" t="s">
        <v>31</v>
      </c>
      <c r="G4" s="9">
        <v>130.27000000000001</v>
      </c>
      <c r="H4" s="9">
        <v>125.34</v>
      </c>
    </row>
    <row r="5" spans="1:8" ht="18.75" thickTop="1" thickBot="1" x14ac:dyDescent="0.3">
      <c r="A5" s="2"/>
      <c r="B5" s="1" t="s">
        <v>17</v>
      </c>
      <c r="C5" s="4">
        <f>C4/1000/60</f>
        <v>8.3333333333333332E-3</v>
      </c>
      <c r="D5" s="1" t="s">
        <v>12</v>
      </c>
      <c r="F5" s="8" t="s">
        <v>32</v>
      </c>
      <c r="G5" s="9">
        <v>128.46</v>
      </c>
      <c r="H5" s="9">
        <v>124.07</v>
      </c>
    </row>
    <row r="6" spans="1:8" ht="18.75" thickTop="1" thickBot="1" x14ac:dyDescent="0.3">
      <c r="A6" s="2"/>
      <c r="B6" s="1" t="s">
        <v>18</v>
      </c>
      <c r="C6" s="1">
        <f>C4/1000</f>
        <v>0.5</v>
      </c>
      <c r="D6" s="1" t="s">
        <v>13</v>
      </c>
      <c r="F6" s="8" t="s">
        <v>33</v>
      </c>
      <c r="G6" s="9">
        <v>130.77000000000001</v>
      </c>
      <c r="H6" s="9">
        <v>126.54</v>
      </c>
    </row>
    <row r="7" spans="1:8" ht="18.75" thickTop="1" thickBot="1" x14ac:dyDescent="0.3">
      <c r="A7" s="2"/>
      <c r="B7" s="1" t="s">
        <v>19</v>
      </c>
      <c r="C7" s="1">
        <f>C6*60</f>
        <v>30</v>
      </c>
      <c r="D7" s="1" t="s">
        <v>14</v>
      </c>
      <c r="F7" s="8" t="s">
        <v>34</v>
      </c>
      <c r="G7" s="9">
        <v>132.30000000000001</v>
      </c>
      <c r="H7" s="9">
        <v>127.3</v>
      </c>
    </row>
    <row r="8" spans="1:8" ht="18.75" thickTop="1" thickBot="1" x14ac:dyDescent="0.3">
      <c r="A8" s="2"/>
      <c r="B8" s="1" t="s">
        <v>20</v>
      </c>
      <c r="C8" s="1">
        <f>C7*24</f>
        <v>720</v>
      </c>
      <c r="D8" s="1" t="s">
        <v>15</v>
      </c>
      <c r="F8" s="8" t="s">
        <v>35</v>
      </c>
      <c r="G8" s="9">
        <v>133.69</v>
      </c>
      <c r="H8" s="9">
        <v>128.13999999999999</v>
      </c>
    </row>
    <row r="9" spans="1:8" ht="18.75" thickTop="1" thickBot="1" x14ac:dyDescent="0.3">
      <c r="A9" s="3" t="s">
        <v>7</v>
      </c>
      <c r="B9" s="1" t="s">
        <v>8</v>
      </c>
      <c r="C9" s="5">
        <f>C3*C6^0.5/C2^0.75</f>
        <v>130.84301835685679</v>
      </c>
      <c r="F9" s="8" t="s">
        <v>36</v>
      </c>
      <c r="G9" s="9">
        <v>130.38</v>
      </c>
      <c r="H9" s="9">
        <v>123.93</v>
      </c>
    </row>
    <row r="10" spans="1:8" ht="18.75" thickTop="1" thickBot="1" x14ac:dyDescent="0.3">
      <c r="A10" s="2"/>
      <c r="B10" s="1" t="s">
        <v>9</v>
      </c>
      <c r="C10" s="5">
        <f>C3*C5^0.5/C2^0.75</f>
        <v>16.891761035453921</v>
      </c>
      <c r="F10" s="8" t="s">
        <v>37</v>
      </c>
      <c r="G10" s="9">
        <v>133.94999999999999</v>
      </c>
      <c r="H10" s="9">
        <v>127.75</v>
      </c>
    </row>
    <row r="11" spans="1:8" ht="18.75" thickTop="1" thickBot="1" x14ac:dyDescent="0.3">
      <c r="A11" s="2"/>
      <c r="B11" s="1" t="s">
        <v>10</v>
      </c>
      <c r="C11" s="5">
        <f>3.65*C10</f>
        <v>61.654927779406812</v>
      </c>
      <c r="F11" s="8" t="s">
        <v>38</v>
      </c>
      <c r="G11" s="9">
        <v>128.79</v>
      </c>
      <c r="H11" s="9">
        <v>122.05</v>
      </c>
    </row>
    <row r="12" spans="1:8" ht="17.25" thickTop="1" x14ac:dyDescent="0.25">
      <c r="A12" s="1" t="s">
        <v>21</v>
      </c>
      <c r="B12" s="1" t="s">
        <v>22</v>
      </c>
      <c r="C12" s="1">
        <f>1000*9.81*C2*C5/1000</f>
        <v>1.635</v>
      </c>
      <c r="D12" s="1" t="s">
        <v>23</v>
      </c>
    </row>
    <row r="13" spans="1:8" ht="16.5" customHeight="1" x14ac:dyDescent="0.25">
      <c r="A13" s="3" t="s">
        <v>24</v>
      </c>
      <c r="B13" s="1" t="s">
        <v>25</v>
      </c>
      <c r="C13" s="1">
        <f>LN(C10)</f>
        <v>2.8268259903610433</v>
      </c>
    </row>
    <row r="14" spans="1:8" x14ac:dyDescent="0.25">
      <c r="A14" s="3"/>
      <c r="B14" s="1" t="s">
        <v>26</v>
      </c>
      <c r="C14" s="1">
        <f>LN(C7)</f>
        <v>3.4011973816621555</v>
      </c>
    </row>
    <row r="15" spans="1:8" x14ac:dyDescent="0.25">
      <c r="A15" s="3"/>
      <c r="B15" s="1" t="s">
        <v>39</v>
      </c>
      <c r="C15" s="1">
        <f>G3</f>
        <v>128.07</v>
      </c>
    </row>
    <row r="16" spans="1:8" x14ac:dyDescent="0.25">
      <c r="A16" s="3"/>
      <c r="B16" s="1" t="s">
        <v>40</v>
      </c>
      <c r="C16" s="1">
        <f>H3</f>
        <v>122.94</v>
      </c>
    </row>
    <row r="17" spans="1:4" x14ac:dyDescent="0.25">
      <c r="A17" s="3"/>
      <c r="B17" s="1" t="s">
        <v>41</v>
      </c>
      <c r="C17" s="6">
        <f>(88.59*C13+13.46*C14-11.48*C13^2-0.85*C14^2-0.38*C13*C14-C15)/100</f>
        <v>0.62916113095107817</v>
      </c>
    </row>
    <row r="18" spans="1:4" x14ac:dyDescent="0.25">
      <c r="A18" s="3"/>
      <c r="B18" s="1" t="s">
        <v>42</v>
      </c>
      <c r="C18" s="6">
        <f>(88.59*C13+13.46*C14-11.48*C13^2-0.85*C14^2-0.38*C13*C14-C16)/100</f>
        <v>0.68046113095107819</v>
      </c>
    </row>
    <row r="19" spans="1:4" x14ac:dyDescent="0.25">
      <c r="A19" s="2" t="s">
        <v>46</v>
      </c>
      <c r="B19" s="1" t="s">
        <v>44</v>
      </c>
      <c r="C19" s="5">
        <f>C12/C17</f>
        <v>2.5986983613060057</v>
      </c>
      <c r="D19" s="1" t="s">
        <v>23</v>
      </c>
    </row>
    <row r="20" spans="1:4" x14ac:dyDescent="0.25">
      <c r="A20" s="2"/>
      <c r="B20" s="1" t="s">
        <v>45</v>
      </c>
      <c r="C20" s="5">
        <f>C19/0.746</f>
        <v>3.4835098677024208</v>
      </c>
      <c r="D20" s="1" t="s">
        <v>43</v>
      </c>
    </row>
  </sheetData>
  <mergeCells count="5">
    <mergeCell ref="A1:A3"/>
    <mergeCell ref="A9:A11"/>
    <mergeCell ref="A4:A8"/>
    <mergeCell ref="A13:A18"/>
    <mergeCell ref="A19:A2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煥然 簡</dc:creator>
  <cp:lastModifiedBy>煥然 簡</cp:lastModifiedBy>
  <dcterms:created xsi:type="dcterms:W3CDTF">2026-03-04T02:07:31Z</dcterms:created>
  <dcterms:modified xsi:type="dcterms:W3CDTF">2026-03-04T02:48:40Z</dcterms:modified>
</cp:coreProperties>
</file>